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13-WEEK STARTER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5">
    <numFmt numFmtId="164" formatCode="\$#,##0;&quot;($&quot;#,##0\);\-"/>
    <numFmt numFmtId="165" formatCode="#,##0;(#,##0);\-"/>
    <numFmt numFmtId="166" formatCode="yyyy-mm-dd"/>
    <numFmt numFmtId="167" formatCode="d mmm yyyy"/>
    <numFmt numFmtId="168" formatCode="0.0"/>
  </numFmts>
  <fonts count="1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5"/>
    </font>
    <font>
      <name val="Arial"/>
      <charset val="1"/>
      <family val="0"/>
      <i val="1"/>
      <color rgb="FF5A6478"/>
      <sz val="10"/>
    </font>
    <font>
      <name val="Arial"/>
      <charset val="1"/>
      <family val="0"/>
      <b val="1"/>
      <color rgb="FF000000"/>
      <sz val="10"/>
    </font>
    <font>
      <name val="Arial"/>
      <charset val="1"/>
      <family val="0"/>
      <b val="1"/>
      <color rgb="FF0000FF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color rgb="FF0000FF"/>
      <sz val="10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000000"/>
      <sz val="12"/>
    </font>
    <font>
      <name val="Arial"/>
      <charset val="1"/>
      <family val="0"/>
      <b val="1"/>
      <color rgb="FF5A6478"/>
      <sz val="11"/>
    </font>
    <font>
      <name val="Arial"/>
      <charset val="1"/>
      <family val="0"/>
      <color rgb="FF222222"/>
      <sz val="11"/>
    </font>
    <font>
      <name val="Arial"/>
      <family val="2"/>
      <sz val="10"/>
    </font>
    <font>
      <name val="Arial"/>
      <b val="1"/>
      <color rgb="FF0000FF"/>
      <sz val="9"/>
    </font>
    <font>
      <name val="Arial"/>
      <color rgb="FF000000"/>
      <sz val="9"/>
    </font>
    <font>
      <name val="Arial"/>
      <b val="1"/>
      <color rgb="FF0A1628"/>
      <sz val="11"/>
    </font>
  </fonts>
  <fills count="9">
    <fill>
      <patternFill/>
    </fill>
    <fill>
      <patternFill patternType="gray125"/>
    </fill>
    <fill>
      <patternFill patternType="solid">
        <fgColor rgb="FF0A1628"/>
        <bgColor rgb="FF222222"/>
      </patternFill>
    </fill>
    <fill>
      <patternFill patternType="solid">
        <fgColor rgb="FFFFFFFF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F2F2F2"/>
      </patternFill>
    </fill>
    <fill>
      <patternFill patternType="solid">
        <fgColor rgb="FFE6F6EF"/>
      </patternFill>
    </fill>
    <fill>
      <patternFill patternType="solid">
        <fgColor rgb="FFE9EDF5"/>
      </patternFill>
    </fill>
  </fills>
  <borders count="9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 style="thin">
        <color rgb="FFD0D0D0"/>
      </left>
      <right/>
      <top/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2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center"/>
    </xf>
    <xf numFmtId="164" fontId="7" fillId="4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left" vertical="center"/>
    </xf>
    <xf numFmtId="0" fontId="8" fillId="2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/>
    </xf>
    <xf numFmtId="164" fontId="10" fillId="4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left" vertical="center"/>
    </xf>
    <xf numFmtId="164" fontId="6" fillId="5" borderId="1" applyAlignment="1" pivotButton="0" quotePrefix="0" xfId="0">
      <alignment horizontal="right" vertical="center"/>
    </xf>
    <xf numFmtId="0" fontId="11" fillId="3" borderId="1" applyAlignment="1" pivotButton="0" quotePrefix="0" xfId="0">
      <alignment horizontal="left" vertical="center"/>
    </xf>
    <xf numFmtId="164" fontId="12" fillId="4" borderId="1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 wrapText="1"/>
    </xf>
    <xf numFmtId="0" fontId="14" fillId="5" borderId="1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/>
    </xf>
    <xf numFmtId="165" fontId="7" fillId="4" borderId="1" applyAlignment="1" applyProtection="1" pivotButton="0" quotePrefix="0" xfId="0">
      <alignment horizontal="right" vertical="center"/>
      <protection locked="0" hidden="0"/>
    </xf>
    <xf numFmtId="0" fontId="6" fillId="3" borderId="1" applyAlignment="1" pivotButton="0" quotePrefix="0" xfId="0">
      <alignment horizontal="left" vertical="center"/>
    </xf>
    <xf numFmtId="167" fontId="16" fillId="4" borderId="1" applyAlignment="1" applyProtection="1" pivotButton="0" quotePrefix="0" xfId="0">
      <alignment horizontal="right" vertical="center"/>
      <protection locked="0" hidden="0"/>
    </xf>
    <xf numFmtId="167" fontId="17" fillId="5" borderId="1" applyAlignment="1" pivotButton="0" quotePrefix="0" xfId="0">
      <alignment horizontal="right" vertical="center"/>
    </xf>
    <xf numFmtId="0" fontId="8" fillId="2" borderId="1" applyAlignment="1" pivotButton="0" quotePrefix="0" xfId="0">
      <alignment horizontal="left" vertical="center"/>
    </xf>
    <xf numFmtId="0" fontId="8" fillId="2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/>
    </xf>
    <xf numFmtId="165" fontId="10" fillId="4" borderId="1" applyAlignment="1" applyProtection="1" pivotButton="0" quotePrefix="0" xfId="0">
      <alignment horizontal="right" vertical="center"/>
      <protection locked="0" hidden="0"/>
    </xf>
    <xf numFmtId="0" fontId="6" fillId="5" borderId="1" applyAlignment="1" pivotButton="0" quotePrefix="0" xfId="0">
      <alignment horizontal="left" vertical="center"/>
    </xf>
    <xf numFmtId="165" fontId="6" fillId="5" borderId="1" applyAlignment="1" pivotButton="0" quotePrefix="0" xfId="0">
      <alignment horizontal="right" vertical="center"/>
    </xf>
    <xf numFmtId="0" fontId="11" fillId="3" borderId="1" applyAlignment="1" pivotButton="0" quotePrefix="0" xfId="0">
      <alignment horizontal="left" vertical="center"/>
    </xf>
    <xf numFmtId="165" fontId="12" fillId="6" borderId="1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 wrapText="1"/>
    </xf>
    <xf numFmtId="168" fontId="6" fillId="7" borderId="1" applyAlignment="1" pivotButton="0" quotePrefix="0" xfId="0">
      <alignment horizontal="right" vertical="center"/>
    </xf>
    <xf numFmtId="0" fontId="13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right" vertical="center"/>
    </xf>
    <xf numFmtId="0" fontId="14" fillId="5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left" vertical="center" wrapText="1"/>
    </xf>
    <xf numFmtId="165" fontId="9" fillId="5" borderId="1" applyAlignment="1" pivotButton="0" quotePrefix="0" xfId="0">
      <alignment horizontal="right" vertical="center"/>
    </xf>
    <xf numFmtId="1" fontId="12" fillId="6" borderId="1" applyAlignment="1" pivotButton="0" quotePrefix="0" xfId="0">
      <alignment horizontal="right" vertical="center"/>
    </xf>
    <xf numFmtId="168" fontId="12" fillId="7" borderId="1" applyAlignment="1" pivotButton="0" quotePrefix="0" xfId="0">
      <alignment horizontal="righ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3">
    <dxf>
      <font>
        <b val="1"/>
        <color rgb="FFC7313A"/>
      </font>
      <fill>
        <patternFill>
          <bgColor rgb="FFFDECEC"/>
        </patternFill>
      </fill>
    </dxf>
    <dxf>
      <font>
        <b val="1"/>
        <color rgb="FF00734C"/>
      </font>
      <fill>
        <patternFill>
          <bgColor rgb="FFE6F6EF"/>
        </patternFill>
      </fill>
    </dxf>
    <dxf>
      <font>
        <b val="1"/>
        <color rgb="FF6B4200"/>
      </font>
      <fill>
        <patternFill>
          <bgColor rgb="FFFFDF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78"/>
      <rgbColor rgb="FF969696"/>
      <rgbColor rgb="FF003366"/>
      <rgbColor rgb="FF339966"/>
      <rgbColor rgb="FF0A1628"/>
      <rgbColor rgb="FF333300"/>
      <rgbColor rgb="FF993300"/>
      <rgbColor rgb="FF993366"/>
      <rgbColor rgb="FF333399"/>
      <rgbColor rgb="FF22222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O33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16" min="1" max="1"/>
    <col width="26" customWidth="1" style="16" min="2" max="2"/>
    <col width="11.5" customWidth="1" style="16" min="3" max="3"/>
    <col width="10" customWidth="1" style="16" min="4" max="15"/>
  </cols>
  <sheetData>
    <row r="1" ht="8" customHeight="1"/>
    <row r="2" ht="30" customHeight="1">
      <c r="B2" s="17" t="inlineStr">
        <is>
          <t xml:space="preserve">13-WEEK CASH FLOW STARTER — free from CFO Brain</t>
        </is>
      </c>
    </row>
    <row r="3" ht="26" customHeight="1">
      <c r="B3" s="38" t="str">
        <f>IF(AND(C6=60000,C7=50000,SUM(C12:O12)=91000,SUM(C13:O13)=114450),"EXAMPLE BUSINESS: made-up numbers, so you can see how a cash cliff looks. Replace the yellow cells with yours.","YOUR NUMBERS: keep the yellow cells up to date every Friday.")</f>
        <v>EXAMPLE BUSINESS: made-up numbers, so you can see how a cash cliff looks. Replace the yellow cells with yours.</v>
      </c>
    </row>
    <row r="4" ht="20" customHeight="1">
      <c r="B4" s="18" t="inlineStr">
        <is>
          <t xml:space="preserve">Two rows to fill in: Cash IN and Cash OUT, one number per week. Yellow cells are yours; everything else works itself out. Amounts carry no currency symbol, so use $, € or £.</t>
        </is>
      </c>
    </row>
    <row r="5" ht="8" customHeight="1"/>
    <row r="6" ht="20" customHeight="1">
      <c r="B6" s="19" t="inlineStr">
        <is>
          <t xml:space="preserve">Starting cash</t>
        </is>
      </c>
      <c r="C6" s="20" t="n">
        <v>60000</v>
      </c>
      <c r="D6" s="2" t="inlineStr">
        <is>
          <t xml:space="preserve">Your bank balance at the start of week 1.</t>
        </is>
      </c>
    </row>
    <row r="7" ht="20" customHeight="1">
      <c r="B7" s="19" t="inlineStr">
        <is>
          <t xml:space="preserve">Minimum cash floor</t>
        </is>
      </c>
      <c r="C7" s="20" t="n">
        <v>50000</v>
      </c>
      <c r="D7" s="2" t="inlineStr">
        <is>
          <t xml:space="preserve">The lowest balance you want to stay above. Set it before you look at the results.</t>
        </is>
      </c>
    </row>
    <row r="8" ht="20" customHeight="1">
      <c r="B8" s="19" t="inlineStr">
        <is>
          <t xml:space="preserve">Week 1 ends</t>
        </is>
      </c>
      <c r="C8" s="22" t="n">
        <v>46297</v>
      </c>
      <c r="D8" s="2" t="str">
        <f>IF(C8&lt;TODAY()-6,"Sample date in the past: type the date your first week ends (for example this Friday). The other 12 weeks follow.","The other 12 weeks follow from this date.")</f>
        <v>Sample date in the past: type the date your first week ends (for example this Friday). The other 12 weeks follow.</v>
      </c>
    </row>
    <row r="9" ht="8" customHeight="1"/>
    <row r="10" ht="18" customHeight="1">
      <c r="B10" s="21" t="inlineStr">
        <is>
          <t xml:space="preserve">Week ending</t>
        </is>
      </c>
      <c r="C10" s="23">
        <f>C8</f>
        <v>46297</v>
      </c>
      <c r="D10" s="23">
        <f>C10+7</f>
        <v>46304</v>
      </c>
      <c r="E10" s="23">
        <f>D10+7</f>
        <v>46311</v>
      </c>
      <c r="F10" s="23">
        <f>E10+7</f>
        <v>46318</v>
      </c>
      <c r="G10" s="23">
        <f>F10+7</f>
        <v>46325</v>
      </c>
      <c r="H10" s="23">
        <f>G10+7</f>
        <v>46332</v>
      </c>
      <c r="I10" s="23">
        <f>H10+7</f>
        <v>46339</v>
      </c>
      <c r="J10" s="23">
        <f>I10+7</f>
        <v>46346</v>
      </c>
      <c r="K10" s="23">
        <f>J10+7</f>
        <v>46353</v>
      </c>
      <c r="L10" s="23">
        <f>K10+7</f>
        <v>46360</v>
      </c>
      <c r="M10" s="23">
        <f>L10+7</f>
        <v>46367</v>
      </c>
      <c r="N10" s="23">
        <f>M10+7</f>
        <v>46374</v>
      </c>
      <c r="O10" s="23">
        <f>N10+7</f>
        <v>46381</v>
      </c>
    </row>
    <row r="11" ht="18" customHeight="1">
      <c r="B11" s="24" t="inlineStr">
        <is>
          <t xml:space="preserve">Week</t>
        </is>
      </c>
      <c r="C11" s="25" t="inlineStr">
        <is>
          <t xml:space="preserve">W1</t>
        </is>
      </c>
      <c r="D11" s="25" t="inlineStr">
        <is>
          <t xml:space="preserve">W2</t>
        </is>
      </c>
      <c r="E11" s="25" t="inlineStr">
        <is>
          <t xml:space="preserve">W3</t>
        </is>
      </c>
      <c r="F11" s="25" t="inlineStr">
        <is>
          <t xml:space="preserve">W4</t>
        </is>
      </c>
      <c r="G11" s="25" t="inlineStr">
        <is>
          <t xml:space="preserve">W5</t>
        </is>
      </c>
      <c r="H11" s="25" t="inlineStr">
        <is>
          <t xml:space="preserve">W6</t>
        </is>
      </c>
      <c r="I11" s="25" t="inlineStr">
        <is>
          <t xml:space="preserve">W7</t>
        </is>
      </c>
      <c r="J11" s="25" t="inlineStr">
        <is>
          <t xml:space="preserve">W8</t>
        </is>
      </c>
      <c r="K11" s="25" t="inlineStr">
        <is>
          <t xml:space="preserve">W9</t>
        </is>
      </c>
      <c r="L11" s="25" t="inlineStr">
        <is>
          <t xml:space="preserve">W10</t>
        </is>
      </c>
      <c r="M11" s="25" t="inlineStr">
        <is>
          <t xml:space="preserve">W11</t>
        </is>
      </c>
      <c r="N11" s="25" t="inlineStr">
        <is>
          <t xml:space="preserve">W12</t>
        </is>
      </c>
      <c r="O11" s="25" t="inlineStr">
        <is>
          <t xml:space="preserve">W13</t>
        </is>
      </c>
    </row>
    <row r="12" ht="18" customHeight="1">
      <c r="B12" s="26" t="inlineStr">
        <is>
          <t xml:space="preserve">Cash IN</t>
        </is>
      </c>
      <c r="C12" s="27" t="n">
        <v>7000</v>
      </c>
      <c r="D12" s="27" t="n">
        <v>7000</v>
      </c>
      <c r="E12" s="27" t="n">
        <v>3000</v>
      </c>
      <c r="F12" s="27" t="n">
        <v>7000</v>
      </c>
      <c r="G12" s="27" t="n">
        <v>7000</v>
      </c>
      <c r="H12" s="27" t="n">
        <v>7000</v>
      </c>
      <c r="I12" s="27" t="n">
        <v>11000</v>
      </c>
      <c r="J12" s="27" t="n">
        <v>7000</v>
      </c>
      <c r="K12" s="27" t="n">
        <v>7000</v>
      </c>
      <c r="L12" s="27" t="n">
        <v>7000</v>
      </c>
      <c r="M12" s="27" t="n">
        <v>7000</v>
      </c>
      <c r="N12" s="27" t="n">
        <v>7000</v>
      </c>
      <c r="O12" s="27" t="n">
        <v>7000</v>
      </c>
    </row>
    <row r="13" ht="18" customHeight="1">
      <c r="B13" s="26" t="inlineStr">
        <is>
          <t xml:space="preserve">Cash OUT</t>
        </is>
      </c>
      <c r="C13" s="27" t="n">
        <v>8150</v>
      </c>
      <c r="D13" s="27" t="n">
        <v>8150</v>
      </c>
      <c r="E13" s="27" t="n">
        <v>8150</v>
      </c>
      <c r="F13" s="27" t="n">
        <v>8150</v>
      </c>
      <c r="G13" s="27" t="n">
        <v>8150</v>
      </c>
      <c r="H13" s="27" t="n">
        <v>16650</v>
      </c>
      <c r="I13" s="27" t="n">
        <v>8150</v>
      </c>
      <c r="J13" s="27" t="n">
        <v>8150</v>
      </c>
      <c r="K13" s="27" t="n">
        <v>8150</v>
      </c>
      <c r="L13" s="27" t="n">
        <v>8150</v>
      </c>
      <c r="M13" s="27" t="n">
        <v>8150</v>
      </c>
      <c r="N13" s="27" t="n">
        <v>8150</v>
      </c>
      <c r="O13" s="27" t="n">
        <v>8150</v>
      </c>
    </row>
    <row r="14" ht="18" customHeight="1">
      <c r="B14" s="28" t="inlineStr">
        <is>
          <t xml:space="preserve">Net this week</t>
        </is>
      </c>
      <c r="C14" s="29">
        <f>C12-C13</f>
        <v>-1150</v>
      </c>
      <c r="D14" s="29">
        <f>D12-D13</f>
        <v>-1150</v>
      </c>
      <c r="E14" s="29">
        <f>E12-E13</f>
        <v>-5150</v>
      </c>
      <c r="F14" s="29">
        <f>F12-F13</f>
        <v>-1150</v>
      </c>
      <c r="G14" s="29">
        <f>G12-G13</f>
        <v>-1150</v>
      </c>
      <c r="H14" s="29">
        <f>H12-H13</f>
        <v>-9650</v>
      </c>
      <c r="I14" s="29">
        <f>I12-I13</f>
        <v>2850</v>
      </c>
      <c r="J14" s="29">
        <f>J12-J13</f>
        <v>-1150</v>
      </c>
      <c r="K14" s="29">
        <f>K12-K13</f>
        <v>-1150</v>
      </c>
      <c r="L14" s="29">
        <f>L12-L13</f>
        <v>-1150</v>
      </c>
      <c r="M14" s="29">
        <f>M12-M13</f>
        <v>-1150</v>
      </c>
      <c r="N14" s="29">
        <f>N12-N13</f>
        <v>-1150</v>
      </c>
      <c r="O14" s="29">
        <f>O12-O13</f>
        <v>-1150</v>
      </c>
    </row>
    <row r="15" ht="20" customHeight="1">
      <c r="B15" s="24" t="inlineStr">
        <is>
          <t xml:space="preserve">ENDING CASH</t>
        </is>
      </c>
      <c r="C15" s="29">
        <f>C6+C14</f>
        <v>58850</v>
      </c>
      <c r="D15" s="29">
        <f>C15+D14</f>
        <v>57700</v>
      </c>
      <c r="E15" s="29">
        <f>D15+E14</f>
        <v>52550</v>
      </c>
      <c r="F15" s="29">
        <f>E15+F14</f>
        <v>51400</v>
      </c>
      <c r="G15" s="29">
        <f>F15+G14</f>
        <v>50250</v>
      </c>
      <c r="H15" s="29">
        <f>G15+H14</f>
        <v>40600</v>
      </c>
      <c r="I15" s="29">
        <f>H15+I14</f>
        <v>43450</v>
      </c>
      <c r="J15" s="29">
        <f>I15+J14</f>
        <v>42300</v>
      </c>
      <c r="K15" s="29">
        <f>J15+K14</f>
        <v>41150</v>
      </c>
      <c r="L15" s="29">
        <f>K15+L14</f>
        <v>40000</v>
      </c>
      <c r="M15" s="29">
        <f>L15+M14</f>
        <v>38850</v>
      </c>
      <c r="N15" s="29">
        <f>M15+N14</f>
        <v>37700</v>
      </c>
      <c r="O15" s="29">
        <f>N15+O14</f>
        <v>36550</v>
      </c>
    </row>
    <row r="16" ht="18" customHeight="1">
      <c r="B16" s="26" t="inlineStr">
        <is>
          <t xml:space="preserve">Cash floor</t>
        </is>
      </c>
      <c r="C16" s="39">
        <f>$C$7</f>
        <v>50000</v>
      </c>
      <c r="D16" s="39">
        <f>$C$7</f>
        <v>50000</v>
      </c>
      <c r="E16" s="39">
        <f>$C$7</f>
        <v>50000</v>
      </c>
      <c r="F16" s="39">
        <f>$C$7</f>
        <v>50000</v>
      </c>
      <c r="G16" s="39">
        <f>$C$7</f>
        <v>50000</v>
      </c>
      <c r="H16" s="39">
        <f>$C$7</f>
        <v>50000</v>
      </c>
      <c r="I16" s="39">
        <f>$C$7</f>
        <v>50000</v>
      </c>
      <c r="J16" s="39">
        <f>$C$7</f>
        <v>50000</v>
      </c>
      <c r="K16" s="39">
        <f>$C$7</f>
        <v>50000</v>
      </c>
      <c r="L16" s="39">
        <f>$C$7</f>
        <v>50000</v>
      </c>
      <c r="M16" s="39">
        <f>$C$7</f>
        <v>50000</v>
      </c>
      <c r="N16" s="39">
        <f>$C$7</f>
        <v>50000</v>
      </c>
      <c r="O16" s="39">
        <f>$C$7</f>
        <v>50000</v>
      </c>
    </row>
    <row r="17" ht="18" customHeight="1">
      <c r="B17" s="28" t="inlineStr">
        <is>
          <t xml:space="preserve">Above / (below) floor</t>
        </is>
      </c>
      <c r="C17" s="29">
        <f>C15-C16</f>
        <v>8850</v>
      </c>
      <c r="D17" s="29">
        <f>D15-D16</f>
        <v>7700</v>
      </c>
      <c r="E17" s="29">
        <f>E15-E16</f>
        <v>2550</v>
      </c>
      <c r="F17" s="29">
        <f>F15-F16</f>
        <v>1400</v>
      </c>
      <c r="G17" s="29">
        <f>G15-G16</f>
        <v>250</v>
      </c>
      <c r="H17" s="29">
        <f>H15-H16</f>
        <v>-9400</v>
      </c>
      <c r="I17" s="29">
        <f>I15-I16</f>
        <v>-6550</v>
      </c>
      <c r="J17" s="29">
        <f>J15-J16</f>
        <v>-7700</v>
      </c>
      <c r="K17" s="29">
        <f>K15-K16</f>
        <v>-8850</v>
      </c>
      <c r="L17" s="29">
        <f>L15-L16</f>
        <v>-10000</v>
      </c>
      <c r="M17" s="29">
        <f>M15-M16</f>
        <v>-11150</v>
      </c>
      <c r="N17" s="29">
        <f>N15-N16</f>
        <v>-12300</v>
      </c>
      <c r="O17" s="29">
        <f>O15-O16</f>
        <v>-13450</v>
      </c>
    </row>
    <row r="18" ht="20" customHeight="1">
      <c r="B18" s="2" t="str">
        <f>IF(LEFT($B$3,7)="EXAMPLE","In this example: week 3 collects 3,000 instead of 7,000 (the rest arrives in week 7) and week 6 includes an 8,500 tax payment.","")</f>
        <v>In this example: week 3 collects 3,000 instead of 7,000 (the rest arrives in week 7) and week 6 includes an 8,500 tax payment.</v>
      </c>
    </row>
    <row r="19" ht="8" customHeight="1"/>
    <row r="20" ht="24" customHeight="1">
      <c r="B20" s="30" t="inlineStr">
        <is>
          <t xml:space="preserve">Weeks of cash (runway)</t>
        </is>
      </c>
      <c r="C20" s="41">
        <f>IF(C6&lt;=0,0,IF(COUNT(C32:O32)&gt;0,MIN(C32:O32),IF(AVERAGE(C14:O14)&gt;=0,"52+",IF(13+O15/(-AVERAGE(C14:O14))&gt;52,"52+",13+O15/(-AVERAGE(C14:O14))))))</f>
        <v>33.2622601279318</v>
      </c>
      <c r="D20" s="34" t="str">
        <f>IF(ISNUMBER(C20),IF(C20&lt;8,"Under 8 weeks: cash emergency. Act now.",IF(C20&lt;16,"Under 16 weeks: tight. Decide carefully.","Over 16 weeks of cash at this forecast.")),"Cash-flow positive at this forecast: no cash cliff within a year.")</f>
        <v>Over 16 weeks of cash at this forecast.</v>
      </c>
    </row>
    <row r="21" ht="24" customHeight="1">
      <c r="B21" s="30" t="inlineStr">
        <is>
          <t xml:space="preserve">Weeks under the floor</t>
        </is>
      </c>
      <c r="C21" s="40">
        <f>COUNTIF(C17:O17,"&lt;0")</f>
        <v>8</v>
      </c>
      <c r="D21" s="34" t="str">
        <f>IF(C21=0,"Cash stays at or above your floor for all 13 weeks.","Under your floor in "&amp;C21&amp;" of 13 weeks, starting "&amp;C22&amp;".")</f>
        <v>Under your floor in 8 of 13 weeks, starting W6.</v>
      </c>
    </row>
    <row r="22" ht="22" customHeight="1">
      <c r="B22" s="30" t="inlineStr">
        <is>
          <t xml:space="preserve">First week under the floor</t>
        </is>
      </c>
      <c r="C22" s="40" t="str">
        <f>IF(COUNT(C33:O33)=0,"None","W"&amp;MIN(C33:O33))</f>
        <v>W6</v>
      </c>
      <c r="D22" s="2" t="inlineStr">
        <is>
          <t xml:space="preserve">The first week your ending cash is below your floor.</t>
        </is>
      </c>
    </row>
    <row r="23" ht="24" customHeight="1">
      <c r="B23" s="30" t="inlineStr">
        <is>
          <t xml:space="preserve">Lowest point (incl. today)</t>
        </is>
      </c>
      <c r="C23" s="31">
        <f>MIN(C6,C15:O15)</f>
        <v>36550</v>
      </c>
      <c r="D23" s="34" t="str">
        <f>IF(C23&lt;=0,"You run out of cash inside 13 weeks at these numbers. Act now.",IF(C23&lt;C7,"Above zero, but "&amp;FIXED(C7-C23,0)&amp;" under your floor.","You stay above your floor for all 13 weeks."))</f>
        <v>Above zero, but 13,450 under your floor.</v>
      </c>
    </row>
    <row r="24" ht="22" customHeight="1">
      <c r="B24" s="30" t="inlineStr">
        <is>
          <t xml:space="preserve">Week of the lowest point</t>
        </is>
      </c>
      <c r="C24" s="40" t="str">
        <f>IF(C23=C6,"Today","W"&amp;MATCH(C23,C15:O15,0))</f>
        <v>W13</v>
      </c>
      <c r="D24" s="2" t="inlineStr">
        <is>
          <t xml:space="preserve">The week your cash is lowest in the 13 weeks. "Today" means your starting cash is the lowest point.</t>
        </is>
      </c>
    </row>
    <row r="25" ht="8" customHeight="1"/>
    <row r="26" ht="24" customHeight="1">
      <c r="B26" s="36" t="inlineStr">
        <is>
          <t xml:space="preserve">THIS IS THE FREE STARTER: one tab of the CFO Brain workbook.
The full workbook adds: a dashboard with your weeks of cash, a "what if sales stopped" test and a floor set from your fixed costs; a variance log that flags a line that misses in the same direction three weeks running; working capital (how many days your cash is tied up); a Base / Bear / Bull scenario test; and three AI prompts filled in with your numbers.
The full workbook and the free simulator: getcfobrain.com</t>
        </is>
      </c>
      <c r="C26" s="36" t="n"/>
      <c r="D26" s="36" t="n"/>
      <c r="E26" s="36" t="n"/>
      <c r="F26" s="36" t="n"/>
      <c r="G26" s="36" t="n"/>
      <c r="H26" s="36" t="n"/>
      <c r="I26" s="36" t="n"/>
      <c r="J26" s="36" t="n"/>
      <c r="K26" s="36" t="n"/>
      <c r="L26" s="36" t="n"/>
      <c r="M26" s="36" t="n"/>
      <c r="N26" s="36" t="n"/>
      <c r="O26" s="36" t="n"/>
    </row>
    <row r="27" ht="24" customHeight="1">
      <c r="B27" s="36" t="n"/>
      <c r="C27" s="36" t="n"/>
      <c r="D27" s="36" t="n"/>
      <c r="E27" s="36" t="n"/>
      <c r="F27" s="36" t="n"/>
      <c r="G27" s="36" t="n"/>
      <c r="H27" s="36" t="n"/>
      <c r="I27" s="36" t="n"/>
      <c r="J27" s="36" t="n"/>
      <c r="K27" s="36" t="n"/>
      <c r="L27" s="36" t="n"/>
      <c r="M27" s="36" t="n"/>
      <c r="N27" s="36" t="n"/>
      <c r="O27" s="36" t="n"/>
    </row>
    <row r="28" ht="24" customHeight="1"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36" t="n"/>
      <c r="L28" s="36" t="n"/>
      <c r="M28" s="36" t="n"/>
      <c r="N28" s="36" t="n"/>
      <c r="O28" s="36" t="n"/>
    </row>
    <row r="29" ht="24" customHeight="1">
      <c r="B29" s="36" t="n"/>
      <c r="C29" s="36" t="n"/>
      <c r="D29" s="36" t="n"/>
      <c r="E29" s="36" t="n"/>
      <c r="F29" s="36" t="n"/>
      <c r="G29" s="36" t="n"/>
      <c r="H29" s="36" t="n"/>
      <c r="I29" s="36" t="n"/>
      <c r="J29" s="36" t="n"/>
      <c r="K29" s="36" t="n"/>
      <c r="L29" s="36" t="n"/>
      <c r="M29" s="36" t="n"/>
      <c r="N29" s="36" t="n"/>
      <c r="O29" s="36" t="n"/>
    </row>
    <row r="30" ht="24" customHeight="1">
      <c r="B30" s="36" t="n"/>
      <c r="C30" s="36" t="n"/>
      <c r="D30" s="36" t="n"/>
      <c r="E30" s="36" t="n"/>
      <c r="F30" s="36" t="n"/>
      <c r="G30" s="36" t="n"/>
      <c r="H30" s="36" t="n"/>
      <c r="I30" s="36" t="n"/>
      <c r="J30" s="36" t="n"/>
      <c r="K30" s="36" t="n"/>
      <c r="L30" s="36" t="n"/>
      <c r="M30" s="36" t="n"/>
      <c r="N30" s="36" t="n"/>
      <c r="O30" s="36" t="n"/>
    </row>
    <row r="31" ht="20" customHeight="1">
      <c r="B31" s="2" t="inlineStr">
        <is>
          <t xml:space="preserve">Starter v1.2 · October 2026. A planning tool, not financial, tax or legal advice.</t>
        </is>
      </c>
    </row>
    <row r="32" hidden="1">
      <c r="B32" s="37" t="inlineStr">
        <is>
          <t xml:space="preserve">helper: week cash hits zero</t>
        </is>
      </c>
      <c r="C32" t="str">
        <f>IF(AND($C$6&gt;0,C15&lt;=0),0+$C$6/($C$6-C15),"")</f>
        <v/>
      </c>
      <c r="D32" t="str">
        <f>IF(AND(C15&gt;0,D15&lt;=0),1+C15/(C15-D15),"")</f>
        <v/>
      </c>
      <c r="E32" t="str">
        <f>IF(AND(D15&gt;0,E15&lt;=0),2+D15/(D15-E15),"")</f>
        <v/>
      </c>
      <c r="F32" t="str">
        <f>IF(AND(E15&gt;0,F15&lt;=0),3+E15/(E15-F15),"")</f>
        <v/>
      </c>
      <c r="G32" t="str">
        <f>IF(AND(F15&gt;0,G15&lt;=0),4+F15/(F15-G15),"")</f>
        <v/>
      </c>
      <c r="H32" t="str">
        <f>IF(AND(G15&gt;0,H15&lt;=0),5+G15/(G15-H15),"")</f>
        <v/>
      </c>
      <c r="I32" t="str">
        <f>IF(AND(H15&gt;0,I15&lt;=0),6+H15/(H15-I15),"")</f>
        <v/>
      </c>
      <c r="J32" t="str">
        <f>IF(AND(I15&gt;0,J15&lt;=0),7+I15/(I15-J15),"")</f>
        <v/>
      </c>
      <c r="K32" t="str">
        <f>IF(AND(J15&gt;0,K15&lt;=0),8+J15/(J15-K15),"")</f>
        <v/>
      </c>
      <c r="L32" t="str">
        <f>IF(AND(K15&gt;0,L15&lt;=0),9+K15/(K15-L15),"")</f>
        <v/>
      </c>
      <c r="M32" t="str">
        <f>IF(AND(L15&gt;0,M15&lt;=0),10+L15/(L15-M15),"")</f>
        <v/>
      </c>
      <c r="N32" t="str">
        <f>IF(AND(M15&gt;0,N15&lt;=0),11+M15/(M15-N15),"")</f>
        <v/>
      </c>
      <c r="O32" t="str">
        <f>IF(AND(N15&gt;0,O15&lt;=0),12+N15/(N15-O15),"")</f>
        <v/>
      </c>
    </row>
    <row r="33" hidden="1">
      <c r="B33" s="37" t="inlineStr">
        <is>
          <t xml:space="preserve">helper: week number if under the floor</t>
        </is>
      </c>
      <c r="C33" t="str">
        <f>IF(C17&lt;0,1,"")</f>
        <v/>
      </c>
      <c r="D33" t="str">
        <f>IF(D17&lt;0,2,"")</f>
        <v/>
      </c>
      <c r="E33" t="str">
        <f>IF(E17&lt;0,3,"")</f>
        <v/>
      </c>
      <c r="F33" t="str">
        <f>IF(F17&lt;0,4,"")</f>
        <v/>
      </c>
      <c r="G33" t="str">
        <f>IF(G17&lt;0,5,"")</f>
        <v/>
      </c>
      <c r="H33">
        <f>IF(H17&lt;0,6,"")</f>
        <v>6</v>
      </c>
      <c r="I33">
        <f>IF(I17&lt;0,7,"")</f>
        <v>7</v>
      </c>
      <c r="J33">
        <f>IF(J17&lt;0,8,"")</f>
        <v>8</v>
      </c>
      <c r="K33">
        <f>IF(K17&lt;0,9,"")</f>
        <v>9</v>
      </c>
      <c r="L33">
        <f>IF(L17&lt;0,10,"")</f>
        <v>10</v>
      </c>
      <c r="M33">
        <f>IF(M17&lt;0,11,"")</f>
        <v>11</v>
      </c>
      <c r="N33">
        <f>IF(N17&lt;0,12,"")</f>
        <v>12</v>
      </c>
      <c r="O33">
        <f>IF(O17&lt;0,13,"")</f>
        <v>13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4">
    <mergeCell ref="B2:O2"/>
    <mergeCell ref="B3:O3"/>
    <mergeCell ref="B4:O4"/>
    <mergeCell ref="D6:O6"/>
    <mergeCell ref="D7:O7"/>
    <mergeCell ref="D8:O8"/>
    <mergeCell ref="B18:O18"/>
    <mergeCell ref="D20:O20"/>
    <mergeCell ref="D21:O21"/>
    <mergeCell ref="D22:O22"/>
    <mergeCell ref="D23:O23"/>
    <mergeCell ref="D24:O24"/>
    <mergeCell ref="B26:O30"/>
    <mergeCell ref="B31:O31"/>
  </mergeCells>
  <conditionalFormatting sqref="C15:O15">
    <cfRule type="cellIs" priority="1" operator="lessThan" dxfId="0">
      <formula>$C$7</formula>
    </cfRule>
  </conditionalFormatting>
  <conditionalFormatting sqref="C17:O17">
    <cfRule type="cellIs" priority="2" operator="lessThan" dxfId="0">
      <formula>0</formula>
    </cfRule>
    <cfRule type="cellIs" priority="3" operator="greaterThanOrEqual" dxfId="1">
      <formula>0</formula>
    </cfRule>
  </conditionalFormatting>
  <conditionalFormatting sqref="C8">
    <cfRule type="cellIs" priority="4" operator="lessThan" dxfId="2">
      <formula>TODAY()-6</formula>
    </cfRule>
  </conditionalFormatting>
  <conditionalFormatting sqref="D8">
    <cfRule type="expression" priority="5" dxfId="2">
      <formula>$C$8&lt;TODAY()-6</formula>
    </cfRule>
  </conditionalFormatting>
  <conditionalFormatting sqref="C21">
    <cfRule type="cellIs" priority="6" operator="greaterThan" dxfId="0">
      <formula>0</formula>
    </cfRule>
  </conditionalFormatting>
  <conditionalFormatting sqref="C22">
    <cfRule type="cellIs" priority="7" operator="notEqual" dxfId="0">
      <formula>"None"</formula>
    </cfRule>
  </conditionalFormatting>
  <conditionalFormatting sqref="C23">
    <cfRule type="cellIs" priority="8" operator="lessThan" dxfId="0">
      <formula>$C$7</formula>
    </cfRule>
  </conditionalFormatting>
  <printOptions horizontalCentered="1" verticalCentered="0" headings="0" gridLines="0" gridLinesSet="1"/>
  <pageMargins left="0.4" right="0.4" top="0.5" bottom="0.5" header="0.3" footer="0.3"/>
  <pageSetup orientation="landscape" paperSize="9" scale="85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CFO Brain</dc:creator>
  <dc:title>CFO Brain Free 13-Week Starter v1.2</dc:title>
  <dc:language>en-US</dc:language>
  <dcterms:created xsi:type="dcterms:W3CDTF">2026-08-22T21:27:07Z</dcterms:created>
  <dcterms:modified xsi:type="dcterms:W3CDTF">2026-10-09T00:00:00Z</dcterms:modified>
  <cp:lastModifiedBy>CFO Brain</cp:lastModifiedBy>
  <cp:revision>0</cp:revision>
</cp:coreProperties>
</file>